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80" windowHeight="8835"/>
  </bookViews>
  <sheets>
    <sheet name="JUNTA_ V" sheetId="1" r:id="rId1"/>
    <sheet name="Hoja2" sheetId="2" r:id="rId2"/>
    <sheet name="Hoja3" sheetId="3" r:id="rId3"/>
  </sheets>
  <definedNames>
    <definedName name="DIAMETRO">Hoja2!$B$2:$B$6</definedName>
    <definedName name="ELECTRODO">Hoja2!$A$2:$A$6</definedName>
    <definedName name="ESPESORES">Hoja2!$G$2:$G$8</definedName>
    <definedName name="PRECIO">Hoja2!$C$2:$C$6</definedName>
    <definedName name="RAIZ">Hoja2!$H$2:$H$8</definedName>
    <definedName name="SOBREMONTA">Hoja2!$J$2:$J$6</definedName>
    <definedName name="SOBRERAIZ">Hoja2!$K$2:$K$6</definedName>
    <definedName name="TALON">Hoja2!$I$2:$I$7</definedName>
  </definedNames>
  <calcPr calcId="125725"/>
</workbook>
</file>

<file path=xl/calcChain.xml><?xml version="1.0" encoding="utf-8"?>
<calcChain xmlns="http://schemas.openxmlformats.org/spreadsheetml/2006/main">
  <c r="N9" i="1"/>
  <c r="D10" i="3"/>
  <c r="D11"/>
  <c r="N31" i="1"/>
  <c r="O31" s="1"/>
  <c r="O32" s="1"/>
  <c r="O33" s="1"/>
  <c r="N11"/>
  <c r="O11"/>
  <c r="O15"/>
  <c r="O14"/>
  <c r="N13"/>
  <c r="O13"/>
  <c r="K6" i="2"/>
  <c r="K5"/>
  <c r="K4"/>
  <c r="K3"/>
  <c r="J6"/>
  <c r="N25" i="1"/>
  <c r="O25" s="1"/>
  <c r="J5" i="2"/>
  <c r="J4"/>
  <c r="J3"/>
  <c r="G3"/>
  <c r="K26" i="1"/>
  <c r="K22"/>
  <c r="K20"/>
  <c r="I6" i="2"/>
  <c r="H6"/>
  <c r="G5"/>
  <c r="G2"/>
  <c r="G4"/>
  <c r="O9" i="1"/>
  <c r="Q15"/>
  <c r="O16" s="1"/>
  <c r="Q14"/>
  <c r="O26" l="1"/>
  <c r="O27" s="1"/>
  <c r="Q17" s="1"/>
  <c r="Q18" s="1"/>
  <c r="Q19" s="1"/>
  <c r="Q20" s="1"/>
  <c r="I32" s="1"/>
  <c r="I33" s="1"/>
</calcChain>
</file>

<file path=xl/sharedStrings.xml><?xml version="1.0" encoding="utf-8"?>
<sst xmlns="http://schemas.openxmlformats.org/spreadsheetml/2006/main" count="62" uniqueCount="47">
  <si>
    <t>HOJA DE CALCULO DE  COSTO DE SOLDADURA</t>
  </si>
  <si>
    <t>ELECTRODO</t>
  </si>
  <si>
    <t>DIAMETRO</t>
  </si>
  <si>
    <t>PRECIO</t>
  </si>
  <si>
    <t>SUPERCITO</t>
  </si>
  <si>
    <t>CELLOCORD AP</t>
  </si>
  <si>
    <t>CELLOCORD P</t>
  </si>
  <si>
    <t>INOX AW</t>
  </si>
  <si>
    <t>INOX BW</t>
  </si>
  <si>
    <t>PRECIO POR KILO</t>
  </si>
  <si>
    <t>S/   / Kg</t>
  </si>
  <si>
    <t>DISEÑO DE JUNTA</t>
  </si>
  <si>
    <t>APERTURA DE RAIZ</t>
  </si>
  <si>
    <t>ESPESOR DE PLANCHA</t>
  </si>
  <si>
    <t>TALON</t>
  </si>
  <si>
    <t>ESPESORES</t>
  </si>
  <si>
    <t>PULGADAS</t>
  </si>
  <si>
    <t>RAIZ</t>
  </si>
  <si>
    <t>m</t>
  </si>
  <si>
    <t>SMAW</t>
  </si>
  <si>
    <t>ANGULO BISEL 1</t>
  </si>
  <si>
    <t>ANGULO BISEL 2</t>
  </si>
  <si>
    <t>RAD</t>
  </si>
  <si>
    <t>ESPESOR</t>
  </si>
  <si>
    <t>ANG 1</t>
  </si>
  <si>
    <t>ANG2</t>
  </si>
  <si>
    <t>AREA</t>
  </si>
  <si>
    <t>m2</t>
  </si>
  <si>
    <t>base trapecio</t>
  </si>
  <si>
    <t>LONGITUD CORDON</t>
  </si>
  <si>
    <t>volumen</t>
  </si>
  <si>
    <t>m3</t>
  </si>
  <si>
    <t>peso mat dep</t>
  </si>
  <si>
    <t>kg</t>
  </si>
  <si>
    <t>EFICIENCIA PROC</t>
  </si>
  <si>
    <t>peso electrodos</t>
  </si>
  <si>
    <t>Kg</t>
  </si>
  <si>
    <t>S/</t>
  </si>
  <si>
    <t>PESO ELECTRODOS</t>
  </si>
  <si>
    <t>COSTO ELECTRODOS</t>
  </si>
  <si>
    <t>SOBREMONTA</t>
  </si>
  <si>
    <t>R</t>
  </si>
  <si>
    <t>AREA SOBR</t>
  </si>
  <si>
    <t>SOBRERAIZ</t>
  </si>
  <si>
    <t>AREA SOBRERAIZ</t>
  </si>
  <si>
    <t>area</t>
  </si>
  <si>
    <t>peso</t>
  </si>
</sst>
</file>

<file path=xl/styles.xml><?xml version="1.0" encoding="utf-8"?>
<styleSheet xmlns="http://schemas.openxmlformats.org/spreadsheetml/2006/main">
  <numFmts count="1">
    <numFmt numFmtId="179" formatCode="0.000"/>
  </numFmts>
  <fonts count="4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2" fontId="0" fillId="0" borderId="0" xfId="0" applyNumberFormat="1"/>
    <xf numFmtId="0" fontId="0" fillId="2" borderId="0" xfId="0" applyFill="1"/>
    <xf numFmtId="0" fontId="0" fillId="3" borderId="0" xfId="0" applyFill="1"/>
    <xf numFmtId="2" fontId="0" fillId="0" borderId="0" xfId="0" applyNumberFormat="1"/>
    <xf numFmtId="1" fontId="0" fillId="0" borderId="0" xfId="0" applyNumberFormat="1"/>
    <xf numFmtId="13" fontId="0" fillId="0" borderId="0" xfId="0" applyNumberFormat="1"/>
    <xf numFmtId="0" fontId="0" fillId="0" borderId="0" xfId="0" applyAlignment="1">
      <alignment horizontal="center"/>
    </xf>
    <xf numFmtId="13" fontId="0" fillId="0" borderId="0" xfId="0" applyNumberFormat="1" applyAlignment="1">
      <alignment horizontal="center"/>
    </xf>
    <xf numFmtId="13" fontId="0" fillId="0" borderId="0" xfId="0" applyNumberFormat="1" applyAlignment="1"/>
    <xf numFmtId="0" fontId="0" fillId="0" borderId="0" xfId="0" applyNumberFormat="1"/>
    <xf numFmtId="0" fontId="0" fillId="4" borderId="0" xfId="0" applyFill="1"/>
    <xf numFmtId="9" fontId="0" fillId="0" borderId="0" xfId="1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0" xfId="0" applyFont="1"/>
    <xf numFmtId="179" fontId="0" fillId="2" borderId="3" xfId="0" applyNumberForma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0</xdr:row>
      <xdr:rowOff>123825</xdr:rowOff>
    </xdr:from>
    <xdr:to>
      <xdr:col>10</xdr:col>
      <xdr:colOff>228600</xdr:colOff>
      <xdr:row>16</xdr:row>
      <xdr:rowOff>133350</xdr:rowOff>
    </xdr:to>
    <xdr:pic>
      <xdr:nvPicPr>
        <xdr:cNvPr id="10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000" t="23811" r="17171" b="26534"/>
        <a:stretch>
          <a:fillRect/>
        </a:stretch>
      </xdr:blipFill>
      <xdr:spPr bwMode="auto">
        <a:xfrm>
          <a:off x="3962400" y="123825"/>
          <a:ext cx="4391025" cy="2600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76200</xdr:rowOff>
    </xdr:from>
    <xdr:to>
      <xdr:col>1</xdr:col>
      <xdr:colOff>180975</xdr:colOff>
      <xdr:row>28</xdr:row>
      <xdr:rowOff>0</xdr:rowOff>
    </xdr:to>
    <xdr:pic>
      <xdr:nvPicPr>
        <xdr:cNvPr id="1049" name="Picture 19" descr="LOGE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-2127" t="-3922" r="-710" b="-4903"/>
        <a:stretch>
          <a:fillRect/>
        </a:stretch>
      </xdr:blipFill>
      <xdr:spPr bwMode="auto">
        <a:xfrm>
          <a:off x="0" y="3476625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33"/>
  <sheetViews>
    <sheetView tabSelected="1" topLeftCell="F14" workbookViewId="0">
      <selection activeCell="B13" sqref="B13"/>
    </sheetView>
  </sheetViews>
  <sheetFormatPr baseColWidth="10" defaultRowHeight="12.75"/>
  <cols>
    <col min="1" max="1" width="18" customWidth="1"/>
    <col min="3" max="3" width="15.5703125" customWidth="1"/>
    <col min="4" max="5" width="0" hidden="1" customWidth="1"/>
    <col min="6" max="6" width="22.85546875" customWidth="1"/>
    <col min="7" max="7" width="8.28515625" customWidth="1"/>
    <col min="8" max="8" width="20.7109375" customWidth="1"/>
    <col min="9" max="9" width="5.85546875" customWidth="1"/>
    <col min="10" max="10" width="19.140625" customWidth="1"/>
    <col min="14" max="14" width="13.85546875" customWidth="1"/>
  </cols>
  <sheetData>
    <row r="3" spans="1:17">
      <c r="B3" s="16"/>
      <c r="C3" s="16"/>
      <c r="D3" s="16"/>
      <c r="E3" s="16"/>
    </row>
    <row r="4" spans="1:17">
      <c r="A4" s="16" t="s">
        <v>0</v>
      </c>
      <c r="F4" s="16" t="s">
        <v>19</v>
      </c>
    </row>
    <row r="6" spans="1:17">
      <c r="O6" s="7" t="s">
        <v>18</v>
      </c>
    </row>
    <row r="7" spans="1:17">
      <c r="N7">
        <v>4</v>
      </c>
    </row>
    <row r="8" spans="1:17">
      <c r="N8" s="5">
        <v>4</v>
      </c>
    </row>
    <row r="9" spans="1:17">
      <c r="A9" s="3" t="s">
        <v>1</v>
      </c>
      <c r="M9" t="s">
        <v>23</v>
      </c>
      <c r="N9">
        <f>+INDEX([0]!ESPESORES,'JUNTA_ V'!N8)</f>
        <v>0.5</v>
      </c>
      <c r="O9">
        <f>+N9*25.4/1000</f>
        <v>1.2699999999999999E-2</v>
      </c>
    </row>
    <row r="10" spans="1:17">
      <c r="N10">
        <v>3</v>
      </c>
    </row>
    <row r="11" spans="1:17">
      <c r="M11" t="s">
        <v>17</v>
      </c>
      <c r="N11">
        <f>+INDEX([0]!RAIZ,N10)</f>
        <v>9.375E-2</v>
      </c>
      <c r="O11">
        <f>+N11*25.4/1000</f>
        <v>2.3812499999999997E-3</v>
      </c>
    </row>
    <row r="12" spans="1:17">
      <c r="A12" s="3" t="s">
        <v>9</v>
      </c>
      <c r="B12" s="2">
        <v>14000</v>
      </c>
      <c r="C12" t="s">
        <v>10</v>
      </c>
      <c r="N12">
        <v>3</v>
      </c>
    </row>
    <row r="13" spans="1:17">
      <c r="M13" t="s">
        <v>14</v>
      </c>
      <c r="N13">
        <f>+INDEX([0]!TALON,N12)</f>
        <v>9.375E-2</v>
      </c>
      <c r="O13">
        <f>+N13*25.4/1000</f>
        <v>2.3812499999999997E-3</v>
      </c>
    </row>
    <row r="14" spans="1:17">
      <c r="M14" t="s">
        <v>24</v>
      </c>
      <c r="N14">
        <v>30</v>
      </c>
      <c r="O14">
        <f>+N14*(PI()/180)</f>
        <v>0.52359877559829882</v>
      </c>
      <c r="P14" t="s">
        <v>22</v>
      </c>
      <c r="Q14">
        <f>+(O9-O13)*TAN(O14)</f>
        <v>5.9575330902004505E-3</v>
      </c>
    </row>
    <row r="15" spans="1:17">
      <c r="M15" t="s">
        <v>25</v>
      </c>
      <c r="N15">
        <v>30</v>
      </c>
      <c r="O15">
        <f>+N15*(PI()/180)</f>
        <v>0.52359877559829882</v>
      </c>
      <c r="P15" t="s">
        <v>22</v>
      </c>
      <c r="Q15">
        <f>+(O9-O13)*TAN(O15)</f>
        <v>5.9575330902004505E-3</v>
      </c>
    </row>
    <row r="16" spans="1:17">
      <c r="M16" t="s">
        <v>28</v>
      </c>
      <c r="O16">
        <f>+Q15+Q14+O11</f>
        <v>1.4296316180400901E-2</v>
      </c>
    </row>
    <row r="17" spans="6:18">
      <c r="N17" s="4"/>
      <c r="P17" t="s">
        <v>26</v>
      </c>
      <c r="Q17">
        <f>+(((((O16+O11)/2)*(O9-O13))+(O13*O11))+O27+O33)</f>
        <v>1.328871596912267E-4</v>
      </c>
      <c r="R17" t="s">
        <v>27</v>
      </c>
    </row>
    <row r="18" spans="6:18">
      <c r="F18" t="s">
        <v>11</v>
      </c>
      <c r="P18" t="s">
        <v>30</v>
      </c>
      <c r="Q18">
        <f>+Q17*K24</f>
        <v>9.3021011783858687E-4</v>
      </c>
      <c r="R18" t="s">
        <v>31</v>
      </c>
    </row>
    <row r="19" spans="6:18">
      <c r="P19" t="s">
        <v>32</v>
      </c>
      <c r="Q19">
        <f>+Q18*7850</f>
        <v>7.3021494250329066</v>
      </c>
      <c r="R19" t="s">
        <v>33</v>
      </c>
    </row>
    <row r="20" spans="6:18">
      <c r="F20" s="3" t="s">
        <v>13</v>
      </c>
      <c r="G20" s="6"/>
      <c r="H20" t="s">
        <v>16</v>
      </c>
      <c r="J20" s="3" t="s">
        <v>20</v>
      </c>
      <c r="K20" s="10">
        <f>+N14</f>
        <v>30</v>
      </c>
      <c r="N20">
        <v>60</v>
      </c>
      <c r="P20" t="s">
        <v>35</v>
      </c>
      <c r="Q20">
        <f>+Q19/K26</f>
        <v>12.170249041721512</v>
      </c>
    </row>
    <row r="22" spans="6:18">
      <c r="F22" s="3" t="s">
        <v>12</v>
      </c>
      <c r="G22" s="6"/>
      <c r="H22" t="s">
        <v>16</v>
      </c>
      <c r="J22" s="3" t="s">
        <v>21</v>
      </c>
      <c r="K22">
        <f>+N15</f>
        <v>30</v>
      </c>
    </row>
    <row r="24" spans="6:18">
      <c r="F24" s="3" t="s">
        <v>14</v>
      </c>
      <c r="G24" s="6"/>
      <c r="H24" t="s">
        <v>16</v>
      </c>
      <c r="J24" s="3" t="s">
        <v>29</v>
      </c>
      <c r="K24" s="11">
        <v>7</v>
      </c>
      <c r="L24" t="s">
        <v>18</v>
      </c>
      <c r="N24">
        <v>2</v>
      </c>
    </row>
    <row r="25" spans="6:18">
      <c r="N25">
        <f>+INDEX([0]!SOBREMONTA,N24)</f>
        <v>6.25E-2</v>
      </c>
      <c r="O25">
        <f>+N25*25.4/1000</f>
        <v>1.5874999999999999E-3</v>
      </c>
    </row>
    <row r="26" spans="6:18">
      <c r="F26" s="3" t="s">
        <v>40</v>
      </c>
      <c r="H26" t="s">
        <v>16</v>
      </c>
      <c r="J26" s="3" t="s">
        <v>34</v>
      </c>
      <c r="K26" s="12">
        <f>+N20/100</f>
        <v>0.6</v>
      </c>
      <c r="N26" t="s">
        <v>41</v>
      </c>
      <c r="O26">
        <f>+IF(O25=0,0,+(((O16^2)/(8*O25))+(O25/2)))</f>
        <v>1.6887030025983671E-2</v>
      </c>
    </row>
    <row r="27" spans="6:18">
      <c r="N27" t="s">
        <v>42</v>
      </c>
      <c r="O27">
        <f>+((((O14+O15)*(O26^2))/2)-((O16*(O26-O25))/2))</f>
        <v>3.9952137134044788E-5</v>
      </c>
    </row>
    <row r="28" spans="6:18">
      <c r="F28" s="3" t="s">
        <v>43</v>
      </c>
      <c r="H28" t="s">
        <v>16</v>
      </c>
    </row>
    <row r="30" spans="6:18">
      <c r="N30">
        <v>2</v>
      </c>
    </row>
    <row r="31" spans="6:18" ht="13.5" thickBot="1">
      <c r="N31">
        <f>+INDEX([0]!SOBREMONTA,N30)</f>
        <v>6.25E-2</v>
      </c>
      <c r="O31">
        <f>+N31*25.4/1000</f>
        <v>1.5874999999999999E-3</v>
      </c>
    </row>
    <row r="32" spans="6:18" ht="13.5" thickBot="1">
      <c r="H32" s="13" t="s">
        <v>38</v>
      </c>
      <c r="I32" s="17">
        <f>+Q20</f>
        <v>12.170249041721512</v>
      </c>
      <c r="J32" s="14" t="s">
        <v>36</v>
      </c>
      <c r="N32" t="s">
        <v>41</v>
      </c>
      <c r="O32">
        <f>+IF(O31=0,0,+(((O11^2)/(8*O31))+(O31/2)))</f>
        <v>1.240234375E-3</v>
      </c>
    </row>
    <row r="33" spans="8:15" ht="13.5" thickBot="1">
      <c r="H33" s="13" t="s">
        <v>39</v>
      </c>
      <c r="I33" s="15">
        <f>+I32*B12</f>
        <v>170383.48658410116</v>
      </c>
      <c r="J33" s="14" t="s">
        <v>37</v>
      </c>
      <c r="N33" t="s">
        <v>44</v>
      </c>
      <c r="O33">
        <f>+((((O14+O15)*(O32^2))/2)-((O11*(O32-O31))/2))</f>
        <v>1.2188529826760253E-6</v>
      </c>
    </row>
  </sheetData>
  <phoneticPr fontId="2" type="noConversion"/>
  <pageMargins left="0.75" right="0.75" top="1" bottom="1" header="0" footer="0"/>
  <pageSetup paperSize="9" orientation="landscape" horizontalDpi="1200" verticalDpi="1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topLeftCell="B1" workbookViewId="0">
      <selection activeCell="K8" sqref="K8"/>
    </sheetView>
  </sheetViews>
  <sheetFormatPr baseColWidth="10" defaultRowHeight="12.75"/>
  <cols>
    <col min="1" max="1" width="21" customWidth="1"/>
    <col min="7" max="7" width="14.5703125" customWidth="1"/>
    <col min="10" max="10" width="13.85546875" customWidth="1"/>
  </cols>
  <sheetData>
    <row r="1" spans="1:11">
      <c r="A1" t="s">
        <v>1</v>
      </c>
      <c r="B1" t="s">
        <v>2</v>
      </c>
      <c r="C1" t="s">
        <v>3</v>
      </c>
      <c r="G1" t="s">
        <v>15</v>
      </c>
      <c r="H1" s="7" t="s">
        <v>17</v>
      </c>
      <c r="I1" t="s">
        <v>14</v>
      </c>
      <c r="J1" t="s">
        <v>40</v>
      </c>
      <c r="K1" t="s">
        <v>43</v>
      </c>
    </row>
    <row r="2" spans="1:11">
      <c r="A2" t="s">
        <v>5</v>
      </c>
      <c r="B2" s="1">
        <v>0.125</v>
      </c>
      <c r="C2">
        <v>7.5</v>
      </c>
      <c r="G2" s="8">
        <f>0.0625*3</f>
        <v>0.1875</v>
      </c>
      <c r="H2" s="8">
        <v>0</v>
      </c>
      <c r="I2" s="8">
        <v>0</v>
      </c>
      <c r="J2" s="7">
        <v>0</v>
      </c>
      <c r="K2" s="8">
        <v>0</v>
      </c>
    </row>
    <row r="3" spans="1:11">
      <c r="A3" t="s">
        <v>6</v>
      </c>
      <c r="B3" s="1">
        <v>0.125</v>
      </c>
      <c r="C3">
        <v>11</v>
      </c>
      <c r="G3" s="8">
        <f>1/4</f>
        <v>0.25</v>
      </c>
      <c r="H3" s="8">
        <v>6.25E-2</v>
      </c>
      <c r="I3" s="8">
        <v>6.25E-2</v>
      </c>
      <c r="J3" s="8">
        <f>1/16</f>
        <v>6.25E-2</v>
      </c>
      <c r="K3" s="8">
        <f>1/16</f>
        <v>6.25E-2</v>
      </c>
    </row>
    <row r="4" spans="1:11">
      <c r="A4" t="s">
        <v>4</v>
      </c>
      <c r="B4" s="1">
        <v>0.125</v>
      </c>
      <c r="C4">
        <v>10.8</v>
      </c>
      <c r="G4" s="8">
        <f>2*G2</f>
        <v>0.375</v>
      </c>
      <c r="H4" s="8">
        <v>9.375E-2</v>
      </c>
      <c r="I4" s="8">
        <v>9.375E-2</v>
      </c>
      <c r="J4" s="8">
        <f>3/32</f>
        <v>9.375E-2</v>
      </c>
      <c r="K4" s="8">
        <f>3/32</f>
        <v>9.375E-2</v>
      </c>
    </row>
    <row r="5" spans="1:11">
      <c r="A5" t="s">
        <v>7</v>
      </c>
      <c r="B5" s="1">
        <v>0.125</v>
      </c>
      <c r="C5">
        <v>35</v>
      </c>
      <c r="G5" s="8">
        <f>0.5</f>
        <v>0.5</v>
      </c>
      <c r="H5" s="8">
        <v>0.125</v>
      </c>
      <c r="I5" s="8">
        <v>0.125</v>
      </c>
      <c r="J5" s="8">
        <f>1/8</f>
        <v>0.125</v>
      </c>
      <c r="K5" s="8">
        <f>1/8</f>
        <v>0.125</v>
      </c>
    </row>
    <row r="6" spans="1:11">
      <c r="A6" t="s">
        <v>8</v>
      </c>
      <c r="B6" s="1">
        <v>0.125</v>
      </c>
      <c r="C6">
        <v>45</v>
      </c>
      <c r="G6" s="8">
        <v>0.625</v>
      </c>
      <c r="H6" s="8">
        <f>5/32</f>
        <v>0.15625</v>
      </c>
      <c r="I6" s="8">
        <f>5/32</f>
        <v>0.15625</v>
      </c>
      <c r="J6" s="8">
        <f>5/32</f>
        <v>0.15625</v>
      </c>
      <c r="K6" s="8">
        <f>5/32</f>
        <v>0.15625</v>
      </c>
    </row>
    <row r="7" spans="1:11">
      <c r="G7" s="8">
        <v>0.75</v>
      </c>
      <c r="H7" s="8">
        <v>0.25</v>
      </c>
      <c r="I7" s="8">
        <v>0.25</v>
      </c>
    </row>
    <row r="8" spans="1:11">
      <c r="G8" s="9">
        <v>1</v>
      </c>
      <c r="H8" s="8">
        <v>0.375</v>
      </c>
      <c r="I8" s="8"/>
    </row>
  </sheetData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10:E11"/>
  <sheetViews>
    <sheetView workbookViewId="0">
      <selection activeCell="D10" sqref="D10"/>
    </sheetView>
  </sheetViews>
  <sheetFormatPr baseColWidth="10" defaultRowHeight="12.75"/>
  <sheetData>
    <row r="10" spans="3:5">
      <c r="C10" t="s">
        <v>45</v>
      </c>
      <c r="D10">
        <f>5*5/(2*1000000)</f>
        <v>1.2500000000000001E-5</v>
      </c>
      <c r="E10" t="s">
        <v>27</v>
      </c>
    </row>
    <row r="11" spans="3:5">
      <c r="C11" t="s">
        <v>46</v>
      </c>
      <c r="D11">
        <f>D10*8.689*7850/(0.65)</f>
        <v>1.3117048076923077</v>
      </c>
      <c r="E11" t="s">
        <v>33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JUNTA_ V</vt:lpstr>
      <vt:lpstr>Hoja2</vt:lpstr>
      <vt:lpstr>Hoja3</vt:lpstr>
      <vt:lpstr>DIAMETRO</vt:lpstr>
      <vt:lpstr>ELECTRODO</vt:lpstr>
      <vt:lpstr>ESPESORES</vt:lpstr>
      <vt:lpstr>PRECIO</vt:lpstr>
      <vt:lpstr>RAIZ</vt:lpstr>
      <vt:lpstr>SOBREMONTA</vt:lpstr>
      <vt:lpstr>SOBRERAIZ</vt:lpstr>
      <vt:lpstr>TALON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CHIARA</dc:creator>
  <cp:lastModifiedBy>Sena</cp:lastModifiedBy>
  <dcterms:created xsi:type="dcterms:W3CDTF">2005-10-20T22:58:00Z</dcterms:created>
  <dcterms:modified xsi:type="dcterms:W3CDTF">1980-01-04T05:49:09Z</dcterms:modified>
</cp:coreProperties>
</file>